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800" activeTab="0"/>
  </bookViews>
  <sheets>
    <sheet name="REZULTATA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<sst xmlns="http://schemas.openxmlformats.org/spreadsheetml/2006/main" count="181" uniqueCount="78">
  <si>
    <t>Raitelio vardas,</t>
  </si>
  <si>
    <t>Žirgo</t>
  </si>
  <si>
    <t>pavardė</t>
  </si>
  <si>
    <t>vardas</t>
  </si>
  <si>
    <t>Savininkas</t>
  </si>
  <si>
    <t>Kasparas Kaminskas</t>
  </si>
  <si>
    <t>Charpina</t>
  </si>
  <si>
    <t>Likeris</t>
  </si>
  <si>
    <t>Eil. nr.</t>
  </si>
  <si>
    <t>2</t>
  </si>
  <si>
    <t>3</t>
  </si>
  <si>
    <t>4</t>
  </si>
  <si>
    <t>Proc.</t>
  </si>
  <si>
    <t>VISO</t>
  </si>
  <si>
    <t>Vieta</t>
  </si>
  <si>
    <t>5</t>
  </si>
  <si>
    <t>6</t>
  </si>
  <si>
    <t>7</t>
  </si>
  <si>
    <t>Helanas</t>
  </si>
  <si>
    <t>Lietuvos daliojo jojimo vasaros čempionatas</t>
  </si>
  <si>
    <t>2011 m. birželio 11-12 d.</t>
  </si>
  <si>
    <t>Vilniaus rajonas, Bendorėliai, Bendoriai</t>
  </si>
  <si>
    <t xml:space="preserve"> M</t>
  </si>
  <si>
    <t xml:space="preserve">C      </t>
  </si>
  <si>
    <t>H</t>
  </si>
  <si>
    <t>REZULTATŲ SUVESTINĖ</t>
  </si>
  <si>
    <t xml:space="preserve">Vaikų rungtis </t>
  </si>
  <si>
    <t xml:space="preserve">Jaunučių rungtis </t>
  </si>
  <si>
    <t xml:space="preserve">Jaunių rungtis </t>
  </si>
  <si>
    <t>Jaunimo rungtis</t>
  </si>
  <si>
    <t xml:space="preserve">Papildomos rungtys (5 rungtis) </t>
  </si>
  <si>
    <t xml:space="preserve">Papildomos rungtys (6 rungtis) </t>
  </si>
  <si>
    <t xml:space="preserve">Papildomos rungtys (8 rungtis) </t>
  </si>
  <si>
    <r>
      <rPr>
        <sz val="8"/>
        <rFont val="Tahoma"/>
        <family val="2"/>
      </rPr>
      <t>Elena Railait</t>
    </r>
    <r>
      <rPr>
        <sz val="8"/>
        <rFont val="Lucida Grande"/>
        <family val="2"/>
      </rPr>
      <t>ė</t>
    </r>
  </si>
  <si>
    <t>Quatra</t>
  </si>
  <si>
    <r>
      <rPr>
        <sz val="8"/>
        <rFont val="Tahoma"/>
        <family val="2"/>
      </rPr>
      <t>Sigita Kazlauskait</t>
    </r>
    <r>
      <rPr>
        <sz val="8"/>
        <rFont val="Lucida Grande"/>
        <family val="2"/>
      </rPr>
      <t>ė</t>
    </r>
  </si>
  <si>
    <t>Pola</t>
  </si>
  <si>
    <r>
      <rPr>
        <sz val="8"/>
        <rFont val="Tahoma"/>
        <family val="2"/>
      </rPr>
      <t>Elena Masaityt</t>
    </r>
    <r>
      <rPr>
        <sz val="8"/>
        <rFont val="Lucida Grande"/>
        <family val="2"/>
      </rPr>
      <t>ė</t>
    </r>
  </si>
  <si>
    <t>Paryžius</t>
  </si>
  <si>
    <t>Marijonas Raila</t>
  </si>
  <si>
    <t>Lambada</t>
  </si>
  <si>
    <t>Efebas</t>
  </si>
  <si>
    <t>Rechola</t>
  </si>
  <si>
    <r>
      <rPr>
        <sz val="8"/>
        <rFont val="Tahoma"/>
        <family val="2"/>
      </rPr>
      <t>Indr</t>
    </r>
    <r>
      <rPr>
        <sz val="8"/>
        <rFont val="Lucida Grande"/>
        <family val="2"/>
      </rPr>
      <t>ė Kalvaitytė</t>
    </r>
  </si>
  <si>
    <t>Kornelija</t>
  </si>
  <si>
    <t>Kornelija Klunduk</t>
  </si>
  <si>
    <r>
      <rPr>
        <sz val="8"/>
        <rFont val="Tahoma"/>
        <family val="2"/>
      </rPr>
      <t>Deimant</t>
    </r>
    <r>
      <rPr>
        <sz val="8"/>
        <rFont val="Lucida Grande"/>
        <family val="2"/>
      </rPr>
      <t>ė Budnikaitė</t>
    </r>
  </si>
  <si>
    <t>Margarita Šulskaja</t>
  </si>
  <si>
    <t>Rotsponstar</t>
  </si>
  <si>
    <r>
      <rPr>
        <sz val="8"/>
        <rFont val="Tahoma"/>
        <family val="2"/>
      </rPr>
      <t>Gintar</t>
    </r>
    <r>
      <rPr>
        <sz val="8"/>
        <rFont val="Lucida Grande"/>
        <family val="2"/>
      </rPr>
      <t>ė Malinauskaitė</t>
    </r>
  </si>
  <si>
    <t>Firehill's Zora</t>
  </si>
  <si>
    <t>Zafyr</t>
  </si>
  <si>
    <r>
      <rPr>
        <sz val="8"/>
        <rFont val="Tahoma"/>
        <family val="2"/>
      </rPr>
      <t>Gintar</t>
    </r>
    <r>
      <rPr>
        <sz val="8"/>
        <rFont val="Lucida Grande"/>
        <family val="2"/>
      </rPr>
      <t>ė</t>
    </r>
    <r>
      <rPr>
        <sz val="8"/>
        <rFont val="Tahoma"/>
        <family val="2"/>
      </rPr>
      <t xml:space="preserve"> Malinauskait</t>
    </r>
    <r>
      <rPr>
        <sz val="8"/>
        <rFont val="Lucida Grande"/>
        <family val="2"/>
      </rPr>
      <t>ė</t>
    </r>
  </si>
  <si>
    <r>
      <rPr>
        <sz val="8"/>
        <rFont val="Tahoma"/>
        <family val="2"/>
      </rPr>
      <t>Dalia Katinait</t>
    </r>
    <r>
      <rPr>
        <sz val="8"/>
        <rFont val="Lucida Grande"/>
        <family val="2"/>
      </rPr>
      <t>ė - Pranckevičienė</t>
    </r>
  </si>
  <si>
    <t>Manhetenas</t>
  </si>
  <si>
    <r>
      <rPr>
        <sz val="8"/>
        <rFont val="Tahoma"/>
        <family val="2"/>
      </rPr>
      <t>Jovita Povilavi</t>
    </r>
    <r>
      <rPr>
        <sz val="8"/>
        <rFont val="Lucida Grande"/>
        <family val="2"/>
      </rPr>
      <t>čiūtė</t>
    </r>
  </si>
  <si>
    <t>Bondas</t>
  </si>
  <si>
    <r>
      <t>Agn</t>
    </r>
    <r>
      <rPr>
        <sz val="8"/>
        <rFont val="Lucida Grande"/>
        <family val="2"/>
      </rPr>
      <t>ė Uždavinytė - Šimelionienė</t>
    </r>
  </si>
  <si>
    <t>Wailers Star</t>
  </si>
  <si>
    <t>Manchetten</t>
  </si>
  <si>
    <r>
      <rPr>
        <sz val="8"/>
        <rFont val="Tahoma"/>
        <family val="2"/>
      </rPr>
      <t>Justina Paknyt</t>
    </r>
    <r>
      <rPr>
        <sz val="8"/>
        <rFont val="Lucida Grande"/>
        <family val="2"/>
      </rPr>
      <t>ė</t>
    </r>
  </si>
  <si>
    <t>Melburnas</t>
  </si>
  <si>
    <r>
      <rPr>
        <sz val="8"/>
        <rFont val="Tahoma"/>
        <family val="2"/>
      </rPr>
      <t>Elena Railien</t>
    </r>
    <r>
      <rPr>
        <sz val="8"/>
        <rFont val="Lucida Grande"/>
        <family val="2"/>
      </rPr>
      <t>ė</t>
    </r>
  </si>
  <si>
    <r>
      <rPr>
        <sz val="8"/>
        <rFont val="Tahoma"/>
        <family val="2"/>
      </rPr>
      <t>Agn</t>
    </r>
    <r>
      <rPr>
        <sz val="8"/>
        <rFont val="Lucida Grande"/>
        <family val="2"/>
      </rPr>
      <t>ė Uždavinytė - Šimelionienė</t>
    </r>
  </si>
  <si>
    <t>Adleris</t>
  </si>
  <si>
    <t>Griausmas</t>
  </si>
  <si>
    <t>Vilniaus rajonas, Bendoriai</t>
  </si>
  <si>
    <t>B</t>
  </si>
  <si>
    <t>Tarifas</t>
  </si>
  <si>
    <t>Čempionas</t>
  </si>
  <si>
    <t>II</t>
  </si>
  <si>
    <t>III</t>
  </si>
  <si>
    <t>IV</t>
  </si>
  <si>
    <t>V</t>
  </si>
  <si>
    <t>VI</t>
  </si>
  <si>
    <t>VII</t>
  </si>
  <si>
    <t>I</t>
  </si>
  <si>
    <t>Čempionė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</si>
</sst>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3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Arial"/>
      <family val="0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Lucida Gran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1" applyNumberFormat="0" applyAlignment="0" applyProtection="0"/>
    <xf numFmtId="0" fontId="17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8" fillId="6" borderId="14" xfId="0" applyNumberFormat="1" applyFont="1" applyFill="1" applyBorder="1" applyAlignment="1">
      <alignment horizontal="center"/>
    </xf>
    <xf numFmtId="49" fontId="8" fillId="6" borderId="15" xfId="0" applyNumberFormat="1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8" fillId="6" borderId="21" xfId="0" applyFont="1" applyFill="1" applyBorder="1" applyAlignment="1">
      <alignment horizontal="center" vertical="top" wrapText="1"/>
    </xf>
    <xf numFmtId="0" fontId="8" fillId="6" borderId="22" xfId="0" applyFont="1" applyFill="1" applyBorder="1" applyAlignment="1">
      <alignment horizontal="center" vertical="top" wrapText="1"/>
    </xf>
    <xf numFmtId="0" fontId="8" fillId="16" borderId="21" xfId="0" applyFont="1" applyFill="1" applyBorder="1" applyAlignment="1">
      <alignment horizontal="center" vertical="top" wrapText="1"/>
    </xf>
    <xf numFmtId="0" fontId="8" fillId="16" borderId="22" xfId="0" applyFont="1" applyFill="1" applyBorder="1" applyAlignment="1">
      <alignment horizontal="center" vertical="top" wrapText="1"/>
    </xf>
    <xf numFmtId="0" fontId="8" fillId="16" borderId="14" xfId="0" applyFont="1" applyFill="1" applyBorder="1" applyAlignment="1">
      <alignment horizontal="center" vertical="top" wrapText="1"/>
    </xf>
    <xf numFmtId="0" fontId="8" fillId="16" borderId="15" xfId="0" applyFont="1" applyFill="1" applyBorder="1" applyAlignment="1">
      <alignment horizontal="center" vertical="top" wrapText="1"/>
    </xf>
    <xf numFmtId="0" fontId="8" fillId="16" borderId="11" xfId="0" applyFont="1" applyFill="1" applyBorder="1" applyAlignment="1">
      <alignment horizontal="center" vertical="top" wrapText="1"/>
    </xf>
    <xf numFmtId="0" fontId="8" fillId="16" borderId="12" xfId="0" applyFont="1" applyFill="1" applyBorder="1" applyAlignment="1">
      <alignment horizontal="center" vertical="top" wrapText="1"/>
    </xf>
    <xf numFmtId="0" fontId="8" fillId="16" borderId="16" xfId="0" applyFont="1" applyFill="1" applyBorder="1" applyAlignment="1">
      <alignment horizontal="center" vertical="top" wrapText="1"/>
    </xf>
    <xf numFmtId="0" fontId="8" fillId="16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409575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8"/>
  <sheetViews>
    <sheetView tabSelected="1" zoomScale="150" zoomScaleNormal="150" workbookViewId="0" topLeftCell="A16">
      <selection activeCell="E82" sqref="E82"/>
    </sheetView>
  </sheetViews>
  <sheetFormatPr defaultColWidth="8.8515625" defaultRowHeight="12.75"/>
  <cols>
    <col min="1" max="1" width="8.421875" style="17" customWidth="1"/>
    <col min="2" max="2" width="21.8515625" style="0" customWidth="1"/>
    <col min="3" max="3" width="11.421875" style="0" customWidth="1"/>
    <col min="4" max="4" width="12.00390625" style="0" customWidth="1"/>
    <col min="5" max="5" width="9.00390625" style="4" customWidth="1"/>
    <col min="6" max="6" width="10.421875" style="4" customWidth="1"/>
    <col min="7" max="7" width="9.421875" style="4" customWidth="1"/>
    <col min="8" max="9" width="9.140625" style="4" customWidth="1"/>
    <col min="11" max="11" width="0.85546875" style="0" customWidth="1"/>
    <col min="12" max="12" width="9.140625" style="0" hidden="1" customWidth="1"/>
  </cols>
  <sheetData>
    <row r="1" ht="12.75"/>
    <row r="2" spans="1:12" s="1" customFormat="1" ht="12.75">
      <c r="A2" s="13"/>
      <c r="B2" s="53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1" s="1" customFormat="1" ht="12.75">
      <c r="A3" s="14"/>
      <c r="B3" s="55" t="s">
        <v>20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s="1" customFormat="1" ht="12.75">
      <c r="A4" s="14"/>
      <c r="B4" s="56" t="s">
        <v>21</v>
      </c>
      <c r="C4" s="57"/>
      <c r="D4" s="57"/>
      <c r="E4" s="57"/>
      <c r="F4" s="57"/>
      <c r="G4" s="57"/>
      <c r="H4" s="57"/>
      <c r="I4" s="57"/>
      <c r="J4" s="57"/>
      <c r="K4" s="57"/>
    </row>
    <row r="5" spans="1:9" s="1" customFormat="1" ht="12.75">
      <c r="A5" s="14"/>
      <c r="B5" s="3"/>
      <c r="C5" s="4"/>
      <c r="E5" s="32"/>
      <c r="F5" s="4"/>
      <c r="G5" s="4"/>
      <c r="H5" s="4"/>
      <c r="I5" s="4"/>
    </row>
    <row r="6" spans="1:9" s="1" customFormat="1" ht="12.75">
      <c r="A6" s="13" t="s">
        <v>66</v>
      </c>
      <c r="B6" s="2"/>
      <c r="C6" s="4"/>
      <c r="D6" s="2"/>
      <c r="E6" s="3"/>
      <c r="F6" s="3"/>
      <c r="G6" s="4"/>
      <c r="H6" s="4"/>
      <c r="I6" s="4"/>
    </row>
    <row r="7" spans="1:9" s="1" customFormat="1" ht="12.75">
      <c r="A7" s="14"/>
      <c r="B7" s="3"/>
      <c r="C7" s="3"/>
      <c r="E7" s="4"/>
      <c r="F7" s="4"/>
      <c r="G7" s="4"/>
      <c r="H7" s="4"/>
      <c r="I7" s="4"/>
    </row>
    <row r="8" spans="1:9" s="1" customFormat="1" ht="15">
      <c r="A8" s="14"/>
      <c r="B8" s="5"/>
      <c r="C8" s="6"/>
      <c r="D8" s="2"/>
      <c r="E8" s="4"/>
      <c r="F8" s="4"/>
      <c r="G8" s="4"/>
      <c r="H8" s="4"/>
      <c r="I8" s="4"/>
    </row>
    <row r="9" spans="1:9" s="1" customFormat="1" ht="12.75">
      <c r="A9" s="13" t="s">
        <v>25</v>
      </c>
      <c r="B9" s="2"/>
      <c r="E9" s="4"/>
      <c r="F9" s="4"/>
      <c r="G9" s="4"/>
      <c r="H9" s="4"/>
      <c r="I9" s="4"/>
    </row>
    <row r="10" spans="1:9" s="1" customFormat="1" ht="12.75">
      <c r="A10" s="13"/>
      <c r="B10" s="2"/>
      <c r="E10" s="4"/>
      <c r="F10" s="4"/>
      <c r="G10" s="4"/>
      <c r="H10" s="4"/>
      <c r="I10" s="4"/>
    </row>
    <row r="11" spans="1:9" s="1" customFormat="1" ht="12.75" customHeight="1">
      <c r="A11" s="15"/>
      <c r="C11" s="7"/>
      <c r="E11" s="4"/>
      <c r="F11" s="4"/>
      <c r="G11" s="4"/>
      <c r="H11" s="4"/>
      <c r="I11" s="4"/>
    </row>
    <row r="12" spans="1:9" s="1" customFormat="1" ht="12.75" customHeight="1" thickBot="1">
      <c r="A12" s="28" t="s">
        <v>26</v>
      </c>
      <c r="C12" s="7"/>
      <c r="E12" s="4"/>
      <c r="F12" s="4"/>
      <c r="G12" s="4"/>
      <c r="H12" s="4"/>
      <c r="I12" s="4"/>
    </row>
    <row r="13" spans="1:10" s="1" customFormat="1" ht="16.5" customHeight="1">
      <c r="A13" s="18" t="s">
        <v>8</v>
      </c>
      <c r="B13" s="11" t="s">
        <v>0</v>
      </c>
      <c r="C13" s="21" t="s">
        <v>1</v>
      </c>
      <c r="D13" s="20" t="s">
        <v>4</v>
      </c>
      <c r="E13" s="47" t="s">
        <v>22</v>
      </c>
      <c r="F13" s="49" t="s">
        <v>23</v>
      </c>
      <c r="G13" s="51" t="s">
        <v>24</v>
      </c>
      <c r="H13" s="43" t="s">
        <v>13</v>
      </c>
      <c r="I13" s="43" t="s">
        <v>12</v>
      </c>
      <c r="J13" s="45" t="s">
        <v>14</v>
      </c>
    </row>
    <row r="14" spans="1:10" s="1" customFormat="1" ht="12.75" customHeight="1">
      <c r="A14" s="19"/>
      <c r="B14" s="12" t="s">
        <v>2</v>
      </c>
      <c r="C14" s="22" t="s">
        <v>3</v>
      </c>
      <c r="D14" s="10"/>
      <c r="E14" s="48"/>
      <c r="F14" s="50"/>
      <c r="G14" s="52"/>
      <c r="H14" s="44"/>
      <c r="I14" s="44"/>
      <c r="J14" s="46"/>
    </row>
    <row r="15" spans="1:10" s="1" customFormat="1" ht="12.75">
      <c r="A15" s="19"/>
      <c r="B15" s="12"/>
      <c r="C15" s="22"/>
      <c r="D15" s="10"/>
      <c r="E15" s="48"/>
      <c r="F15" s="50"/>
      <c r="G15" s="52"/>
      <c r="H15" s="44"/>
      <c r="I15" s="44"/>
      <c r="J15" s="46"/>
    </row>
    <row r="16" spans="1:10" s="1" customFormat="1" ht="7.5" customHeight="1">
      <c r="A16" s="19"/>
      <c r="B16" s="12"/>
      <c r="C16" s="22"/>
      <c r="D16" s="10"/>
      <c r="E16" s="48"/>
      <c r="F16" s="50"/>
      <c r="G16" s="52"/>
      <c r="H16" s="44"/>
      <c r="I16" s="44"/>
      <c r="J16" s="46"/>
    </row>
    <row r="17" spans="1:21" s="4" customFormat="1" ht="15.75" customHeight="1">
      <c r="A17" s="33">
        <v>1</v>
      </c>
      <c r="B17" s="40" t="s">
        <v>5</v>
      </c>
      <c r="C17" s="40" t="s">
        <v>6</v>
      </c>
      <c r="D17" s="40"/>
      <c r="E17" s="34">
        <f>163+189</f>
        <v>352</v>
      </c>
      <c r="F17" s="34">
        <f>151+185</f>
        <v>336</v>
      </c>
      <c r="G17" s="34">
        <f>155.5+182</f>
        <v>337.5</v>
      </c>
      <c r="H17" s="34">
        <f>SUM(E17:G17)</f>
        <v>1025.5</v>
      </c>
      <c r="I17" s="35">
        <f>H17/1560*100</f>
        <v>65.73717948717949</v>
      </c>
      <c r="J17" s="36" t="s">
        <v>69</v>
      </c>
      <c r="M17" s="29"/>
      <c r="N17" s="29"/>
      <c r="O17" s="29"/>
      <c r="P17" s="23"/>
      <c r="Q17" s="23"/>
      <c r="R17" s="23"/>
      <c r="S17" s="23"/>
      <c r="T17" s="24"/>
      <c r="U17" s="27"/>
    </row>
    <row r="18" spans="1:21" s="4" customFormat="1" ht="15.75" customHeight="1">
      <c r="A18" s="33" t="s">
        <v>9</v>
      </c>
      <c r="B18" s="38" t="s">
        <v>5</v>
      </c>
      <c r="C18" s="38" t="s">
        <v>42</v>
      </c>
      <c r="D18" s="38"/>
      <c r="E18" s="34">
        <f>163.5+192.5</f>
        <v>356</v>
      </c>
      <c r="F18" s="34">
        <f>147+178</f>
        <v>325</v>
      </c>
      <c r="G18" s="34">
        <f>151.5+178.5</f>
        <v>330</v>
      </c>
      <c r="H18" s="34">
        <f>SUM(E18:G18)</f>
        <v>1011</v>
      </c>
      <c r="I18" s="35">
        <f>H18/1560*100</f>
        <v>64.8076923076923</v>
      </c>
      <c r="J18" s="36" t="s">
        <v>70</v>
      </c>
      <c r="M18" s="8"/>
      <c r="N18" s="8"/>
      <c r="O18" s="8"/>
      <c r="P18" s="8"/>
      <c r="Q18" s="8"/>
      <c r="R18" s="8"/>
      <c r="S18" s="8"/>
      <c r="T18" s="8"/>
      <c r="U18" s="8"/>
    </row>
    <row r="19" spans="1:21" s="4" customFormat="1" ht="15.75" customHeight="1">
      <c r="A19" s="33" t="s">
        <v>10</v>
      </c>
      <c r="B19" s="38" t="s">
        <v>33</v>
      </c>
      <c r="C19" s="38" t="s">
        <v>41</v>
      </c>
      <c r="D19" s="39"/>
      <c r="E19" s="34">
        <f>133+178</f>
        <v>311</v>
      </c>
      <c r="F19" s="34">
        <f>138+178</f>
        <v>316</v>
      </c>
      <c r="G19" s="34">
        <f>139+177.5</f>
        <v>316.5</v>
      </c>
      <c r="H19" s="34">
        <f>SUM(E19:G19)</f>
        <v>943.5</v>
      </c>
      <c r="I19" s="35">
        <f>H19/1560*100</f>
        <v>60.480769230769226</v>
      </c>
      <c r="J19" s="36" t="s">
        <v>71</v>
      </c>
      <c r="M19" s="29"/>
      <c r="N19" s="29"/>
      <c r="O19" s="29"/>
      <c r="P19" s="23"/>
      <c r="Q19" s="23"/>
      <c r="R19" s="23"/>
      <c r="S19" s="23"/>
      <c r="T19" s="24"/>
      <c r="U19" s="8"/>
    </row>
    <row r="20" spans="1:20" s="4" customFormat="1" ht="15.75" customHeight="1">
      <c r="A20" s="33" t="s">
        <v>11</v>
      </c>
      <c r="B20" s="38" t="s">
        <v>37</v>
      </c>
      <c r="C20" s="38" t="s">
        <v>38</v>
      </c>
      <c r="D20" s="41"/>
      <c r="E20" s="37">
        <f>122.5+158</f>
        <v>280.5</v>
      </c>
      <c r="F20" s="37">
        <f>128+157</f>
        <v>285</v>
      </c>
      <c r="G20" s="37">
        <f>120.5+154</f>
        <v>274.5</v>
      </c>
      <c r="H20" s="34">
        <f>SUM(E20:G20)</f>
        <v>840</v>
      </c>
      <c r="I20" s="35">
        <f>H20/1560*100</f>
        <v>53.84615384615385</v>
      </c>
      <c r="J20" s="36" t="s">
        <v>72</v>
      </c>
      <c r="M20" s="29"/>
      <c r="N20" s="29"/>
      <c r="O20" s="30"/>
      <c r="P20" s="25"/>
      <c r="Q20" s="25"/>
      <c r="R20" s="25"/>
      <c r="S20" s="25"/>
      <c r="T20" s="26"/>
    </row>
    <row r="21" spans="1:20" s="4" customFormat="1" ht="15.75" customHeight="1">
      <c r="A21" s="33" t="s">
        <v>15</v>
      </c>
      <c r="B21" s="38" t="s">
        <v>33</v>
      </c>
      <c r="C21" s="38" t="s">
        <v>34</v>
      </c>
      <c r="D21" s="39"/>
      <c r="E21" s="34">
        <f>115+156</f>
        <v>271</v>
      </c>
      <c r="F21" s="34">
        <f>128+155</f>
        <v>283</v>
      </c>
      <c r="G21" s="34">
        <f>125.5+156</f>
        <v>281.5</v>
      </c>
      <c r="H21" s="34">
        <f>SUM(E21:G21)</f>
        <v>835.5</v>
      </c>
      <c r="I21" s="35">
        <f>H21/1560*100</f>
        <v>53.55769230769231</v>
      </c>
      <c r="J21" s="36" t="s">
        <v>73</v>
      </c>
      <c r="M21" s="29"/>
      <c r="N21" s="29"/>
      <c r="O21" s="29"/>
      <c r="P21" s="23"/>
      <c r="Q21" s="23"/>
      <c r="R21" s="23"/>
      <c r="S21" s="23"/>
      <c r="T21" s="24"/>
    </row>
    <row r="22" spans="1:22" s="4" customFormat="1" ht="15.75" customHeight="1">
      <c r="A22" s="33" t="s">
        <v>16</v>
      </c>
      <c r="B22" s="38" t="s">
        <v>35</v>
      </c>
      <c r="C22" s="38" t="s">
        <v>36</v>
      </c>
      <c r="D22" s="38"/>
      <c r="E22" s="34">
        <f>131.5+144</f>
        <v>275.5</v>
      </c>
      <c r="F22" s="34">
        <f>130+143</f>
        <v>273</v>
      </c>
      <c r="G22" s="34">
        <f>128.5+139.5</f>
        <v>268</v>
      </c>
      <c r="H22" s="34">
        <f>SUM(E22:G22)</f>
        <v>816.5</v>
      </c>
      <c r="I22" s="35">
        <f>H22/1560*100</f>
        <v>52.33974358974359</v>
      </c>
      <c r="J22" s="36" t="s">
        <v>74</v>
      </c>
      <c r="M22" s="29"/>
      <c r="N22" s="29"/>
      <c r="O22" s="31"/>
      <c r="P22" s="23"/>
      <c r="Q22" s="23"/>
      <c r="R22" s="23"/>
      <c r="S22" s="23"/>
      <c r="T22" s="24"/>
      <c r="U22" s="24"/>
      <c r="V22" s="27"/>
    </row>
    <row r="23" spans="1:22" s="4" customFormat="1" ht="15.75" customHeight="1">
      <c r="A23" s="33" t="s">
        <v>17</v>
      </c>
      <c r="B23" s="38" t="s">
        <v>39</v>
      </c>
      <c r="C23" s="38" t="s">
        <v>40</v>
      </c>
      <c r="D23" s="38"/>
      <c r="E23" s="34">
        <f>106.5+130</f>
        <v>236.5</v>
      </c>
      <c r="F23" s="34">
        <f>114+143</f>
        <v>257</v>
      </c>
      <c r="G23" s="34">
        <f>118+141.5</f>
        <v>259.5</v>
      </c>
      <c r="H23" s="34">
        <f>SUM(E23:G23)</f>
        <v>753</v>
      </c>
      <c r="I23" s="35">
        <f>H23/1560*100</f>
        <v>48.26923076923077</v>
      </c>
      <c r="J23" s="36" t="s">
        <v>75</v>
      </c>
      <c r="M23" s="29"/>
      <c r="N23" s="29"/>
      <c r="O23" s="29"/>
      <c r="P23" s="23"/>
      <c r="Q23" s="23"/>
      <c r="R23" s="23"/>
      <c r="S23" s="23"/>
      <c r="T23" s="24"/>
      <c r="U23" s="24"/>
      <c r="V23" s="27"/>
    </row>
    <row r="24" spans="1:10" s="4" customFormat="1" ht="15.75" customHeight="1">
      <c r="A24" s="16"/>
      <c r="B24" s="9"/>
      <c r="C24" s="9"/>
      <c r="D24" s="9"/>
      <c r="E24" s="23"/>
      <c r="F24" s="23"/>
      <c r="G24" s="23"/>
      <c r="H24" s="23"/>
      <c r="I24" s="24"/>
      <c r="J24" s="27"/>
    </row>
    <row r="25" spans="1:10" s="4" customFormat="1" ht="15.75" customHeight="1">
      <c r="A25" s="16"/>
      <c r="B25" s="9"/>
      <c r="C25" s="9"/>
      <c r="D25" s="9"/>
      <c r="E25" s="23"/>
      <c r="F25" s="23"/>
      <c r="G25" s="23"/>
      <c r="H25" s="23"/>
      <c r="I25" s="24"/>
      <c r="J25" s="23"/>
    </row>
    <row r="26" spans="1:10" ht="13.5" thickBot="1">
      <c r="A26" s="28" t="s">
        <v>27</v>
      </c>
      <c r="B26" s="1"/>
      <c r="C26" s="7"/>
      <c r="D26" s="1"/>
      <c r="J26" s="1"/>
    </row>
    <row r="27" spans="1:10" ht="12.75">
      <c r="A27" s="18" t="s">
        <v>8</v>
      </c>
      <c r="B27" s="11" t="s">
        <v>0</v>
      </c>
      <c r="C27" s="21" t="s">
        <v>1</v>
      </c>
      <c r="D27" s="20" t="s">
        <v>4</v>
      </c>
      <c r="E27" s="47" t="s">
        <v>22</v>
      </c>
      <c r="F27" s="49" t="s">
        <v>23</v>
      </c>
      <c r="G27" s="51" t="s">
        <v>24</v>
      </c>
      <c r="H27" s="43" t="s">
        <v>13</v>
      </c>
      <c r="I27" s="43" t="s">
        <v>12</v>
      </c>
      <c r="J27" s="45" t="s">
        <v>14</v>
      </c>
    </row>
    <row r="28" spans="1:10" ht="12.75">
      <c r="A28" s="19"/>
      <c r="B28" s="12" t="s">
        <v>2</v>
      </c>
      <c r="C28" s="22" t="s">
        <v>3</v>
      </c>
      <c r="D28" s="10"/>
      <c r="E28" s="48"/>
      <c r="F28" s="50"/>
      <c r="G28" s="52"/>
      <c r="H28" s="44"/>
      <c r="I28" s="44"/>
      <c r="J28" s="46"/>
    </row>
    <row r="29" spans="1:10" ht="12.75">
      <c r="A29" s="19"/>
      <c r="B29" s="12"/>
      <c r="C29" s="22"/>
      <c r="D29" s="10"/>
      <c r="E29" s="48"/>
      <c r="F29" s="50"/>
      <c r="G29" s="52"/>
      <c r="H29" s="44"/>
      <c r="I29" s="44"/>
      <c r="J29" s="46"/>
    </row>
    <row r="30" spans="1:10" ht="12.75">
      <c r="A30" s="19"/>
      <c r="B30" s="12"/>
      <c r="C30" s="22"/>
      <c r="D30" s="10"/>
      <c r="E30" s="48"/>
      <c r="F30" s="50"/>
      <c r="G30" s="52"/>
      <c r="H30" s="44"/>
      <c r="I30" s="44"/>
      <c r="J30" s="46"/>
    </row>
    <row r="31" spans="1:10" ht="12.75">
      <c r="A31" s="33">
        <v>1</v>
      </c>
      <c r="B31" s="38" t="s">
        <v>43</v>
      </c>
      <c r="C31" s="38" t="s">
        <v>44</v>
      </c>
      <c r="D31" s="39"/>
      <c r="E31" s="34">
        <f>189.5+152</f>
        <v>341.5</v>
      </c>
      <c r="F31" s="34">
        <f>175+155</f>
        <v>330</v>
      </c>
      <c r="G31" s="34">
        <f>174.5+148.5</f>
        <v>323</v>
      </c>
      <c r="H31" s="34">
        <f>SUM(E31:G31)</f>
        <v>994.5</v>
      </c>
      <c r="I31" s="35">
        <f>H31/1530*100</f>
        <v>65</v>
      </c>
      <c r="J31" s="36" t="s">
        <v>76</v>
      </c>
    </row>
    <row r="32" spans="1:10" ht="12.75">
      <c r="A32" s="33" t="s">
        <v>9</v>
      </c>
      <c r="B32" s="40" t="s">
        <v>45</v>
      </c>
      <c r="C32" s="40" t="s">
        <v>38</v>
      </c>
      <c r="D32" s="40"/>
      <c r="E32" s="34">
        <f>140+114</f>
        <v>254</v>
      </c>
      <c r="F32" s="34">
        <f>165+136</f>
        <v>301</v>
      </c>
      <c r="G32" s="34">
        <f>138+114</f>
        <v>252</v>
      </c>
      <c r="H32" s="34">
        <f>SUM(E32:G32)</f>
        <v>807</v>
      </c>
      <c r="I32" s="35">
        <f>H32/1530*100</f>
        <v>52.74509803921569</v>
      </c>
      <c r="J32" s="36" t="s">
        <v>70</v>
      </c>
    </row>
    <row r="35" spans="1:10" ht="13.5" thickBot="1">
      <c r="A35" s="28" t="s">
        <v>28</v>
      </c>
      <c r="B35" s="1"/>
      <c r="C35" s="7"/>
      <c r="D35" s="1"/>
      <c r="J35" s="1"/>
    </row>
    <row r="36" spans="1:10" ht="12.75">
      <c r="A36" s="18" t="s">
        <v>8</v>
      </c>
      <c r="B36" s="11" t="s">
        <v>0</v>
      </c>
      <c r="C36" s="21" t="s">
        <v>1</v>
      </c>
      <c r="D36" s="20" t="s">
        <v>4</v>
      </c>
      <c r="E36" s="47" t="s">
        <v>67</v>
      </c>
      <c r="F36" s="49" t="s">
        <v>23</v>
      </c>
      <c r="G36" s="51" t="s">
        <v>24</v>
      </c>
      <c r="H36" s="43" t="s">
        <v>13</v>
      </c>
      <c r="I36" s="43" t="s">
        <v>12</v>
      </c>
      <c r="J36" s="45" t="s">
        <v>14</v>
      </c>
    </row>
    <row r="37" spans="1:10" ht="12.75">
      <c r="A37" s="19"/>
      <c r="B37" s="12" t="s">
        <v>2</v>
      </c>
      <c r="C37" s="22" t="s">
        <v>3</v>
      </c>
      <c r="D37" s="10"/>
      <c r="E37" s="48"/>
      <c r="F37" s="50"/>
      <c r="G37" s="52"/>
      <c r="H37" s="44"/>
      <c r="I37" s="44"/>
      <c r="J37" s="46"/>
    </row>
    <row r="38" spans="1:10" ht="12.75">
      <c r="A38" s="19"/>
      <c r="B38" s="12"/>
      <c r="C38" s="22"/>
      <c r="D38" s="10"/>
      <c r="E38" s="48"/>
      <c r="F38" s="50"/>
      <c r="G38" s="52"/>
      <c r="H38" s="44"/>
      <c r="I38" s="44"/>
      <c r="J38" s="46"/>
    </row>
    <row r="39" spans="1:10" ht="12.75">
      <c r="A39" s="19"/>
      <c r="B39" s="12"/>
      <c r="C39" s="22"/>
      <c r="D39" s="10"/>
      <c r="E39" s="48"/>
      <c r="F39" s="50"/>
      <c r="G39" s="52"/>
      <c r="H39" s="44"/>
      <c r="I39" s="44"/>
      <c r="J39" s="46"/>
    </row>
    <row r="40" spans="1:10" ht="12.75">
      <c r="A40" s="33">
        <v>1</v>
      </c>
      <c r="B40" s="40" t="s">
        <v>47</v>
      </c>
      <c r="C40" s="40" t="s">
        <v>48</v>
      </c>
      <c r="D40" s="40"/>
      <c r="E40" s="34">
        <f>254+224.5</f>
        <v>478.5</v>
      </c>
      <c r="F40" s="34">
        <f>234+214</f>
        <v>448</v>
      </c>
      <c r="G40" s="34">
        <f>234+224</f>
        <v>458</v>
      </c>
      <c r="H40" s="34">
        <f>SUM(E40:G40)</f>
        <v>1384.5</v>
      </c>
      <c r="I40" s="35">
        <f>H40/2190*100</f>
        <v>63.21917808219178</v>
      </c>
      <c r="J40" s="36" t="s">
        <v>77</v>
      </c>
    </row>
    <row r="41" spans="1:10" ht="12.75">
      <c r="A41" s="33" t="s">
        <v>9</v>
      </c>
      <c r="B41" s="38" t="s">
        <v>46</v>
      </c>
      <c r="C41" s="38" t="s">
        <v>7</v>
      </c>
      <c r="D41" s="39"/>
      <c r="E41" s="34">
        <f>254+212</f>
        <v>466</v>
      </c>
      <c r="F41" s="34">
        <f>244+214</f>
        <v>458</v>
      </c>
      <c r="G41" s="34">
        <f>231+203</f>
        <v>434</v>
      </c>
      <c r="H41" s="34">
        <f>SUM(E41:G41)</f>
        <v>1358</v>
      </c>
      <c r="I41" s="35">
        <f>H41/2190*100</f>
        <v>62.009132420091326</v>
      </c>
      <c r="J41" s="36" t="s">
        <v>70</v>
      </c>
    </row>
    <row r="42" spans="1:10" ht="12.75">
      <c r="A42" s="33" t="s">
        <v>10</v>
      </c>
      <c r="B42" s="38" t="s">
        <v>46</v>
      </c>
      <c r="C42" s="38" t="s">
        <v>18</v>
      </c>
      <c r="D42" s="38"/>
      <c r="E42" s="34">
        <f>238+215</f>
        <v>453</v>
      </c>
      <c r="F42" s="34">
        <f>240+206</f>
        <v>446</v>
      </c>
      <c r="G42" s="34">
        <f>231.5+194.5</f>
        <v>426</v>
      </c>
      <c r="H42" s="34">
        <f>SUM(E42:G42)</f>
        <v>1325</v>
      </c>
      <c r="I42" s="35">
        <f>H42/2190*100</f>
        <v>60.50228310502283</v>
      </c>
      <c r="J42" s="36" t="s">
        <v>71</v>
      </c>
    </row>
    <row r="45" spans="1:10" ht="13.5" thickBot="1">
      <c r="A45" s="28" t="s">
        <v>29</v>
      </c>
      <c r="B45" s="1"/>
      <c r="C45" s="7"/>
      <c r="D45" s="1"/>
      <c r="J45" s="1"/>
    </row>
    <row r="46" spans="1:10" ht="12.75">
      <c r="A46" s="18" t="s">
        <v>8</v>
      </c>
      <c r="B46" s="11" t="s">
        <v>0</v>
      </c>
      <c r="C46" s="21" t="s">
        <v>1</v>
      </c>
      <c r="D46" s="20" t="s">
        <v>4</v>
      </c>
      <c r="E46" s="47" t="s">
        <v>67</v>
      </c>
      <c r="F46" s="49" t="s">
        <v>23</v>
      </c>
      <c r="G46" s="51" t="s">
        <v>24</v>
      </c>
      <c r="H46" s="43" t="s">
        <v>13</v>
      </c>
      <c r="I46" s="43" t="s">
        <v>12</v>
      </c>
      <c r="J46" s="45" t="s">
        <v>14</v>
      </c>
    </row>
    <row r="47" spans="1:10" ht="12.75">
      <c r="A47" s="19"/>
      <c r="B47" s="12" t="s">
        <v>2</v>
      </c>
      <c r="C47" s="22" t="s">
        <v>3</v>
      </c>
      <c r="D47" s="10"/>
      <c r="E47" s="48"/>
      <c r="F47" s="50"/>
      <c r="G47" s="52"/>
      <c r="H47" s="44"/>
      <c r="I47" s="44"/>
      <c r="J47" s="46"/>
    </row>
    <row r="48" spans="1:10" ht="12.75">
      <c r="A48" s="19"/>
      <c r="B48" s="12"/>
      <c r="C48" s="22"/>
      <c r="D48" s="10"/>
      <c r="E48" s="48"/>
      <c r="F48" s="50"/>
      <c r="G48" s="52"/>
      <c r="H48" s="44"/>
      <c r="I48" s="44"/>
      <c r="J48" s="46"/>
    </row>
    <row r="49" spans="1:10" ht="12.75">
      <c r="A49" s="19"/>
      <c r="B49" s="12"/>
      <c r="C49" s="22"/>
      <c r="D49" s="10"/>
      <c r="E49" s="48"/>
      <c r="F49" s="50"/>
      <c r="G49" s="52"/>
      <c r="H49" s="44"/>
      <c r="I49" s="44"/>
      <c r="J49" s="46"/>
    </row>
    <row r="50" spans="1:10" ht="12.75">
      <c r="A50" s="33">
        <v>1</v>
      </c>
      <c r="B50" s="38" t="s">
        <v>49</v>
      </c>
      <c r="C50" s="38" t="s">
        <v>50</v>
      </c>
      <c r="D50" s="39"/>
      <c r="E50" s="34">
        <f>211.5+185</f>
        <v>396.5</v>
      </c>
      <c r="F50" s="34">
        <f>221+196</f>
        <v>417</v>
      </c>
      <c r="G50" s="34">
        <f>211+173</f>
        <v>384</v>
      </c>
      <c r="H50" s="34">
        <f>SUM(E50:G50)</f>
        <v>1197.5</v>
      </c>
      <c r="I50" s="35">
        <f>H50/2340*100</f>
        <v>51.17521367521367</v>
      </c>
      <c r="J50" s="36" t="s">
        <v>77</v>
      </c>
    </row>
    <row r="51" spans="1:10" ht="12.75">
      <c r="A51" s="33" t="s">
        <v>9</v>
      </c>
      <c r="B51" s="40" t="s">
        <v>49</v>
      </c>
      <c r="C51" s="40" t="s">
        <v>51</v>
      </c>
      <c r="D51" s="40"/>
      <c r="E51" s="34">
        <f>197+173</f>
        <v>370</v>
      </c>
      <c r="F51" s="34">
        <f>207+207</f>
        <v>414</v>
      </c>
      <c r="G51" s="34">
        <f>206.5+186</f>
        <v>392.5</v>
      </c>
      <c r="H51" s="34">
        <f>SUM(E51:G51)</f>
        <v>1176.5</v>
      </c>
      <c r="I51" s="35">
        <f>H51/2340*100</f>
        <v>50.27777777777778</v>
      </c>
      <c r="J51" s="36" t="s">
        <v>70</v>
      </c>
    </row>
    <row r="52" spans="1:10" ht="12.75">
      <c r="A52" s="33" t="s">
        <v>10</v>
      </c>
      <c r="B52" s="38" t="s">
        <v>52</v>
      </c>
      <c r="C52" s="38" t="s">
        <v>68</v>
      </c>
      <c r="D52" s="38"/>
      <c r="E52" s="34">
        <f>195+164</f>
        <v>359</v>
      </c>
      <c r="F52" s="34">
        <f>217+204</f>
        <v>421</v>
      </c>
      <c r="G52" s="34">
        <f>205+167</f>
        <v>372</v>
      </c>
      <c r="H52" s="34">
        <f>SUM(E52:G52)</f>
        <v>1152</v>
      </c>
      <c r="I52" s="35">
        <f>H52/2340*100</f>
        <v>49.23076923076923</v>
      </c>
      <c r="J52" s="36" t="s">
        <v>71</v>
      </c>
    </row>
    <row r="54" spans="1:10" ht="13.5" thickBot="1">
      <c r="A54" s="28" t="s">
        <v>30</v>
      </c>
      <c r="B54" s="1"/>
      <c r="C54" s="7"/>
      <c r="D54" s="1"/>
      <c r="J54" s="1"/>
    </row>
    <row r="55" spans="1:10" ht="12.75">
      <c r="A55" s="18" t="s">
        <v>8</v>
      </c>
      <c r="B55" s="11" t="s">
        <v>0</v>
      </c>
      <c r="C55" s="21" t="s">
        <v>1</v>
      </c>
      <c r="D55" s="20" t="s">
        <v>4</v>
      </c>
      <c r="E55" s="47" t="s">
        <v>67</v>
      </c>
      <c r="F55" s="49" t="s">
        <v>23</v>
      </c>
      <c r="G55" s="51" t="s">
        <v>24</v>
      </c>
      <c r="H55" s="43" t="s">
        <v>13</v>
      </c>
      <c r="I55" s="43" t="s">
        <v>12</v>
      </c>
      <c r="J55" s="45" t="s">
        <v>14</v>
      </c>
    </row>
    <row r="56" spans="1:10" ht="12.75">
      <c r="A56" s="19"/>
      <c r="B56" s="12" t="s">
        <v>2</v>
      </c>
      <c r="C56" s="22" t="s">
        <v>3</v>
      </c>
      <c r="D56" s="10"/>
      <c r="E56" s="48"/>
      <c r="F56" s="50"/>
      <c r="G56" s="52"/>
      <c r="H56" s="44"/>
      <c r="I56" s="44"/>
      <c r="J56" s="46"/>
    </row>
    <row r="57" spans="1:10" ht="12.75">
      <c r="A57" s="19"/>
      <c r="B57" s="12"/>
      <c r="C57" s="22"/>
      <c r="D57" s="10"/>
      <c r="E57" s="48"/>
      <c r="F57" s="50"/>
      <c r="G57" s="52"/>
      <c r="H57" s="44"/>
      <c r="I57" s="44"/>
      <c r="J57" s="46"/>
    </row>
    <row r="58" spans="1:10" ht="12.75">
      <c r="A58" s="19"/>
      <c r="B58" s="12"/>
      <c r="C58" s="22"/>
      <c r="D58" s="10"/>
      <c r="E58" s="48"/>
      <c r="F58" s="50"/>
      <c r="G58" s="52"/>
      <c r="H58" s="44"/>
      <c r="I58" s="44"/>
      <c r="J58" s="46"/>
    </row>
    <row r="59" spans="1:10" ht="12.75">
      <c r="A59" s="33">
        <v>1</v>
      </c>
      <c r="B59" s="38" t="s">
        <v>53</v>
      </c>
      <c r="C59" s="38" t="s">
        <v>54</v>
      </c>
      <c r="D59" s="39"/>
      <c r="E59" s="34">
        <f>140.5+160</f>
        <v>300.5</v>
      </c>
      <c r="F59" s="34">
        <f>161+187</f>
        <v>348</v>
      </c>
      <c r="G59" s="34">
        <f>155.5+171.5</f>
        <v>327</v>
      </c>
      <c r="H59" s="34">
        <f>SUM(E59:G59)</f>
        <v>975.5</v>
      </c>
      <c r="I59" s="35">
        <f>H59/1590*100</f>
        <v>61.35220125786164</v>
      </c>
      <c r="J59" s="36" t="s">
        <v>76</v>
      </c>
    </row>
    <row r="60" spans="1:10" ht="12.75">
      <c r="A60" s="33" t="s">
        <v>9</v>
      </c>
      <c r="B60" s="40" t="s">
        <v>55</v>
      </c>
      <c r="C60" s="40" t="s">
        <v>56</v>
      </c>
      <c r="D60" s="40"/>
      <c r="E60" s="34">
        <f>123+145</f>
        <v>268</v>
      </c>
      <c r="F60" s="34">
        <f>138+159</f>
        <v>297</v>
      </c>
      <c r="G60" s="34">
        <f>128+135.5</f>
        <v>263.5</v>
      </c>
      <c r="H60" s="34">
        <f>SUM(E60:G60)</f>
        <v>828.5</v>
      </c>
      <c r="I60" s="35">
        <f>H60/1590*100</f>
        <v>52.106918238993714</v>
      </c>
      <c r="J60" s="36" t="s">
        <v>70</v>
      </c>
    </row>
    <row r="62" spans="1:10" ht="13.5" thickBot="1">
      <c r="A62" s="28" t="s">
        <v>31</v>
      </c>
      <c r="B62" s="1"/>
      <c r="C62" s="7"/>
      <c r="D62" s="1"/>
      <c r="J62" s="1"/>
    </row>
    <row r="63" spans="1:10" ht="12.75">
      <c r="A63" s="18" t="s">
        <v>8</v>
      </c>
      <c r="B63" s="11" t="s">
        <v>0</v>
      </c>
      <c r="C63" s="21" t="s">
        <v>1</v>
      </c>
      <c r="D63" s="20" t="s">
        <v>4</v>
      </c>
      <c r="E63" s="47" t="s">
        <v>67</v>
      </c>
      <c r="F63" s="49" t="s">
        <v>23</v>
      </c>
      <c r="G63" s="51" t="s">
        <v>24</v>
      </c>
      <c r="H63" s="43" t="s">
        <v>13</v>
      </c>
      <c r="I63" s="43" t="s">
        <v>12</v>
      </c>
      <c r="J63" s="45" t="s">
        <v>14</v>
      </c>
    </row>
    <row r="64" spans="1:10" ht="12.75">
      <c r="A64" s="19"/>
      <c r="B64" s="12" t="s">
        <v>2</v>
      </c>
      <c r="C64" s="22" t="s">
        <v>3</v>
      </c>
      <c r="D64" s="10"/>
      <c r="E64" s="48"/>
      <c r="F64" s="50"/>
      <c r="G64" s="52"/>
      <c r="H64" s="44"/>
      <c r="I64" s="44"/>
      <c r="J64" s="46"/>
    </row>
    <row r="65" spans="1:10" ht="12.75">
      <c r="A65" s="19"/>
      <c r="B65" s="12"/>
      <c r="C65" s="22"/>
      <c r="D65" s="10"/>
      <c r="E65" s="48"/>
      <c r="F65" s="50"/>
      <c r="G65" s="52"/>
      <c r="H65" s="44"/>
      <c r="I65" s="44"/>
      <c r="J65" s="46"/>
    </row>
    <row r="66" spans="1:10" ht="12.75">
      <c r="A66" s="19"/>
      <c r="B66" s="12"/>
      <c r="C66" s="22"/>
      <c r="D66" s="10"/>
      <c r="E66" s="48"/>
      <c r="F66" s="50"/>
      <c r="G66" s="52"/>
      <c r="H66" s="44"/>
      <c r="I66" s="44"/>
      <c r="J66" s="46"/>
    </row>
    <row r="67" spans="1:10" ht="12.75">
      <c r="A67" s="33">
        <v>1</v>
      </c>
      <c r="B67" s="38" t="s">
        <v>57</v>
      </c>
      <c r="C67" s="38" t="s">
        <v>58</v>
      </c>
      <c r="D67" s="39"/>
      <c r="E67" s="34">
        <f>228.5+231</f>
        <v>459.5</v>
      </c>
      <c r="F67" s="34">
        <f>229+242</f>
        <v>471</v>
      </c>
      <c r="G67" s="34">
        <f>225.5+218.5</f>
        <v>444</v>
      </c>
      <c r="H67" s="34">
        <f>SUM(E67:G67)</f>
        <v>1374.5</v>
      </c>
      <c r="I67" s="35">
        <f>H67/2130*100</f>
        <v>64.53051643192488</v>
      </c>
      <c r="J67" s="36" t="s">
        <v>76</v>
      </c>
    </row>
    <row r="68" spans="1:10" ht="12.75">
      <c r="A68" s="33" t="s">
        <v>9</v>
      </c>
      <c r="B68" s="38" t="s">
        <v>60</v>
      </c>
      <c r="C68" s="38" t="s">
        <v>61</v>
      </c>
      <c r="D68" s="38"/>
      <c r="E68" s="34">
        <f>213.5+215.5</f>
        <v>429</v>
      </c>
      <c r="F68" s="42">
        <f>217+228</f>
        <v>445</v>
      </c>
      <c r="G68" s="42">
        <f>210.5+230</f>
        <v>440.5</v>
      </c>
      <c r="H68" s="34">
        <f>SUM(E68:G68)</f>
        <v>1314.5</v>
      </c>
      <c r="I68" s="35">
        <f>H68/2130*100</f>
        <v>61.713615023474176</v>
      </c>
      <c r="J68" s="36" t="s">
        <v>70</v>
      </c>
    </row>
    <row r="69" spans="1:10" ht="12.75">
      <c r="A69" s="33" t="s">
        <v>10</v>
      </c>
      <c r="B69" s="38" t="s">
        <v>53</v>
      </c>
      <c r="C69" s="38" t="s">
        <v>59</v>
      </c>
      <c r="D69" s="39"/>
      <c r="E69" s="34">
        <f>211.5+196.5</f>
        <v>408</v>
      </c>
      <c r="F69" s="34">
        <f>221+229</f>
        <v>450</v>
      </c>
      <c r="G69" s="34">
        <f>211+193</f>
        <v>404</v>
      </c>
      <c r="H69" s="34">
        <f>SUM(E69:G69)</f>
        <v>1262</v>
      </c>
      <c r="I69" s="35">
        <f>H69/2130*100</f>
        <v>59.248826291079816</v>
      </c>
      <c r="J69" s="36" t="s">
        <v>71</v>
      </c>
    </row>
    <row r="71" spans="1:10" ht="13.5" thickBot="1">
      <c r="A71" s="28" t="s">
        <v>32</v>
      </c>
      <c r="B71" s="1"/>
      <c r="C71" s="7"/>
      <c r="D71" s="1"/>
      <c r="J71" s="1"/>
    </row>
    <row r="72" spans="1:10" ht="12.75">
      <c r="A72" s="18" t="s">
        <v>8</v>
      </c>
      <c r="B72" s="11" t="s">
        <v>0</v>
      </c>
      <c r="C72" s="21" t="s">
        <v>1</v>
      </c>
      <c r="D72" s="20" t="s">
        <v>4</v>
      </c>
      <c r="E72" s="47" t="s">
        <v>67</v>
      </c>
      <c r="F72" s="49" t="s">
        <v>23</v>
      </c>
      <c r="G72" s="51" t="s">
        <v>24</v>
      </c>
      <c r="H72" s="43" t="s">
        <v>13</v>
      </c>
      <c r="I72" s="43" t="s">
        <v>12</v>
      </c>
      <c r="J72" s="45" t="s">
        <v>14</v>
      </c>
    </row>
    <row r="73" spans="1:10" ht="12.75">
      <c r="A73" s="19"/>
      <c r="B73" s="12" t="s">
        <v>2</v>
      </c>
      <c r="C73" s="22" t="s">
        <v>3</v>
      </c>
      <c r="D73" s="10"/>
      <c r="E73" s="48"/>
      <c r="F73" s="50"/>
      <c r="G73" s="52"/>
      <c r="H73" s="44"/>
      <c r="I73" s="44"/>
      <c r="J73" s="46"/>
    </row>
    <row r="74" spans="1:10" ht="12.75">
      <c r="A74" s="19"/>
      <c r="B74" s="12"/>
      <c r="C74" s="22"/>
      <c r="D74" s="10"/>
      <c r="E74" s="48"/>
      <c r="F74" s="50"/>
      <c r="G74" s="52"/>
      <c r="H74" s="44"/>
      <c r="I74" s="44"/>
      <c r="J74" s="46"/>
    </row>
    <row r="75" spans="1:10" ht="12.75">
      <c r="A75" s="19"/>
      <c r="B75" s="12"/>
      <c r="C75" s="22"/>
      <c r="D75" s="10"/>
      <c r="E75" s="48"/>
      <c r="F75" s="50"/>
      <c r="G75" s="52"/>
      <c r="H75" s="44"/>
      <c r="I75" s="44"/>
      <c r="J75" s="46"/>
    </row>
    <row r="76" spans="1:10" ht="12.75">
      <c r="A76" s="33">
        <v>1</v>
      </c>
      <c r="B76" s="38" t="s">
        <v>62</v>
      </c>
      <c r="C76" s="38" t="s">
        <v>41</v>
      </c>
      <c r="D76" s="39"/>
      <c r="E76" s="34">
        <f>254.5+200</f>
        <v>454.5</v>
      </c>
      <c r="F76" s="34">
        <f>259+230</f>
        <v>489</v>
      </c>
      <c r="G76" s="34">
        <f>250+216</f>
        <v>466</v>
      </c>
      <c r="H76" s="34">
        <f>SUM(E76:G76)</f>
        <v>1409.5</v>
      </c>
      <c r="I76" s="35">
        <f>H76/2310*100</f>
        <v>61.01731601731601</v>
      </c>
      <c r="J76" s="36" t="s">
        <v>76</v>
      </c>
    </row>
    <row r="77" spans="1:10" ht="12.75">
      <c r="A77" s="33" t="s">
        <v>9</v>
      </c>
      <c r="B77" s="40" t="s">
        <v>63</v>
      </c>
      <c r="C77" s="40" t="s">
        <v>64</v>
      </c>
      <c r="D77" s="40"/>
      <c r="E77" s="34">
        <f>245+208.5</f>
        <v>453.5</v>
      </c>
      <c r="F77" s="34">
        <f>257+219</f>
        <v>476</v>
      </c>
      <c r="G77" s="34">
        <f>258+216</f>
        <v>474</v>
      </c>
      <c r="H77" s="34">
        <f>SUM(E77:G77)</f>
        <v>1403.5</v>
      </c>
      <c r="I77" s="35">
        <f>H77/2310*100</f>
        <v>60.75757575757576</v>
      </c>
      <c r="J77" s="36" t="s">
        <v>70</v>
      </c>
    </row>
    <row r="78" spans="1:10" ht="12.75">
      <c r="A78" s="33" t="s">
        <v>10</v>
      </c>
      <c r="B78" s="38" t="s">
        <v>53</v>
      </c>
      <c r="C78" s="38" t="s">
        <v>65</v>
      </c>
      <c r="D78" s="38"/>
      <c r="E78" s="34">
        <f>225.5+200</f>
        <v>425.5</v>
      </c>
      <c r="F78" s="34">
        <f>262+234</f>
        <v>496</v>
      </c>
      <c r="G78" s="34">
        <f>238+182.5</f>
        <v>420.5</v>
      </c>
      <c r="H78" s="34">
        <f>SUM(E78:G78)</f>
        <v>1342</v>
      </c>
      <c r="I78" s="35">
        <f>H78/2310*100</f>
        <v>58.0952380952381</v>
      </c>
      <c r="J78" s="36" t="s">
        <v>71</v>
      </c>
    </row>
  </sheetData>
  <sheetProtection/>
  <mergeCells count="45">
    <mergeCell ref="J36:J39"/>
    <mergeCell ref="E27:E30"/>
    <mergeCell ref="F27:F30"/>
    <mergeCell ref="H27:H30"/>
    <mergeCell ref="J27:J30"/>
    <mergeCell ref="E36:E39"/>
    <mergeCell ref="F36:F39"/>
    <mergeCell ref="I27:I30"/>
    <mergeCell ref="H36:H39"/>
    <mergeCell ref="I36:I39"/>
    <mergeCell ref="I46:I49"/>
    <mergeCell ref="J46:J49"/>
    <mergeCell ref="E46:E49"/>
    <mergeCell ref="F46:F49"/>
    <mergeCell ref="G46:G49"/>
    <mergeCell ref="H46:H49"/>
    <mergeCell ref="B2:L2"/>
    <mergeCell ref="B3:K3"/>
    <mergeCell ref="B4:K4"/>
    <mergeCell ref="H13:H16"/>
    <mergeCell ref="I13:I16"/>
    <mergeCell ref="J13:J16"/>
    <mergeCell ref="E13:E16"/>
    <mergeCell ref="G13:G16"/>
    <mergeCell ref="F13:F16"/>
    <mergeCell ref="F55:F58"/>
    <mergeCell ref="G55:G58"/>
    <mergeCell ref="G27:G30"/>
    <mergeCell ref="G36:G39"/>
    <mergeCell ref="H55:H58"/>
    <mergeCell ref="I55:I58"/>
    <mergeCell ref="J55:J58"/>
    <mergeCell ref="E63:E66"/>
    <mergeCell ref="F63:F66"/>
    <mergeCell ref="G63:G66"/>
    <mergeCell ref="H63:H66"/>
    <mergeCell ref="I63:I66"/>
    <mergeCell ref="J63:J66"/>
    <mergeCell ref="E55:E58"/>
    <mergeCell ref="I72:I75"/>
    <mergeCell ref="J72:J75"/>
    <mergeCell ref="E72:E75"/>
    <mergeCell ref="F72:F75"/>
    <mergeCell ref="G72:G75"/>
    <mergeCell ref="H72:H75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Lazas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Kadolis</dc:creator>
  <cp:keywords/>
  <dc:description/>
  <cp:lastModifiedBy>XP</cp:lastModifiedBy>
  <cp:lastPrinted>2011-06-10T15:40:46Z</cp:lastPrinted>
  <dcterms:created xsi:type="dcterms:W3CDTF">2010-02-27T19:34:45Z</dcterms:created>
  <dcterms:modified xsi:type="dcterms:W3CDTF">2011-06-13T11:43:44Z</dcterms:modified>
  <cp:category/>
  <cp:version/>
  <cp:contentType/>
  <cp:contentStatus/>
</cp:coreProperties>
</file>